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autoCompressPictures="0"/>
  <bookViews>
    <workbookView xWindow="7040" yWindow="1120" windowWidth="25560" windowHeight="19600"/>
  </bookViews>
  <sheets>
    <sheet name="Pres (2)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0" i="1" l="1"/>
  <c r="G42" i="1"/>
  <c r="F40" i="1"/>
  <c r="F42" i="1"/>
  <c r="E40" i="1"/>
  <c r="E42" i="1"/>
  <c r="D40" i="1"/>
  <c r="D42" i="1"/>
  <c r="C40" i="1"/>
  <c r="C42" i="1"/>
  <c r="B40" i="1"/>
  <c r="B42" i="1"/>
  <c r="G4" i="1"/>
  <c r="G6" i="1"/>
  <c r="G7" i="1"/>
  <c r="H3" i="1"/>
  <c r="B28" i="1"/>
  <c r="B3" i="1"/>
  <c r="C4" i="1"/>
  <c r="G28" i="1"/>
  <c r="G29" i="1"/>
  <c r="G31" i="1"/>
  <c r="G11" i="1"/>
  <c r="F11" i="1"/>
  <c r="G8" i="1"/>
  <c r="G26" i="1"/>
  <c r="E7" i="1"/>
  <c r="E26" i="1"/>
  <c r="F7" i="1"/>
  <c r="F10" i="1"/>
  <c r="E28" i="1"/>
  <c r="E29" i="1"/>
  <c r="E31" i="1"/>
  <c r="D28" i="1"/>
  <c r="D29" i="1"/>
  <c r="D31" i="1"/>
  <c r="C28" i="1"/>
  <c r="C29" i="1"/>
  <c r="C31" i="1"/>
  <c r="F28" i="1"/>
  <c r="F29" i="1"/>
  <c r="F4" i="1"/>
  <c r="B7" i="1"/>
  <c r="D4" i="1"/>
  <c r="E4" i="1"/>
  <c r="C7" i="1"/>
  <c r="C26" i="1"/>
  <c r="D7" i="1"/>
  <c r="D10" i="1"/>
  <c r="B10" i="1"/>
  <c r="B26" i="1"/>
  <c r="B14" i="1"/>
  <c r="B29" i="1"/>
  <c r="B31" i="1"/>
  <c r="G10" i="1"/>
  <c r="G14" i="1"/>
  <c r="F31" i="1"/>
  <c r="D26" i="1"/>
  <c r="F26" i="1"/>
  <c r="C10" i="1"/>
  <c r="C14" i="1"/>
  <c r="C15" i="1"/>
  <c r="E10" i="1"/>
  <c r="F12" i="1"/>
  <c r="F14" i="1"/>
  <c r="G15" i="1"/>
  <c r="D12" i="1"/>
  <c r="E12" i="1"/>
  <c r="E14" i="1"/>
  <c r="D14" i="1"/>
  <c r="D15" i="1"/>
  <c r="F15" i="1"/>
  <c r="E15" i="1"/>
</calcChain>
</file>

<file path=xl/comments1.xml><?xml version="1.0" encoding="utf-8"?>
<comments xmlns="http://schemas.openxmlformats.org/spreadsheetml/2006/main">
  <authors>
    <author>Jim Salt</author>
  </authors>
  <commentList>
    <comment ref="G3" authorId="0">
      <text>
        <r>
          <rPr>
            <b/>
            <sz val="9"/>
            <color indexed="81"/>
            <rFont val="Tahoma"/>
            <family val="2"/>
          </rPr>
          <t>Jim Salt:</t>
        </r>
        <r>
          <rPr>
            <sz val="9"/>
            <color indexed="81"/>
            <rFont val="Tahoma"/>
            <family val="2"/>
          </rPr>
          <t xml:space="preserve">
New salary starts 6/1/13</t>
        </r>
      </text>
    </comment>
  </commentList>
</comments>
</file>

<file path=xl/sharedStrings.xml><?xml version="1.0" encoding="utf-8"?>
<sst xmlns="http://schemas.openxmlformats.org/spreadsheetml/2006/main" count="82" uniqueCount="56">
  <si>
    <t>Sabbatical Leave *</t>
  </si>
  <si>
    <t>Professional Development Leave</t>
  </si>
  <si>
    <t>Emergency Leave</t>
  </si>
  <si>
    <t>Sick Leave</t>
  </si>
  <si>
    <t>Annual - Days</t>
  </si>
  <si>
    <t>Free for Lifetime</t>
  </si>
  <si>
    <t>Use of College-wide Network</t>
  </si>
  <si>
    <t>Seven (7) years</t>
  </si>
  <si>
    <t>Stipend Years</t>
  </si>
  <si>
    <t>100% College Paid</t>
  </si>
  <si>
    <t>Insurance</t>
  </si>
  <si>
    <t>Retirement</t>
  </si>
  <si>
    <t>Use of auto; all operating expenses</t>
  </si>
  <si>
    <t>Automobile</t>
  </si>
  <si>
    <t>Family Tuition Waiver</t>
  </si>
  <si>
    <t>Tuition Waiver</t>
  </si>
  <si>
    <t>Tuition Waivers</t>
  </si>
  <si>
    <t>PERS Pick Up:  6%</t>
  </si>
  <si>
    <t>Tax Sheltered Annuity:  $</t>
  </si>
  <si>
    <t>Tax Sheltered Annuity:  %</t>
  </si>
  <si>
    <t>Deferred Income (Longevity Bonus)</t>
  </si>
  <si>
    <t>Salary - Adjusted</t>
  </si>
  <si>
    <t>Furlough Days</t>
  </si>
  <si>
    <t>2010-2011</t>
  </si>
  <si>
    <t>2009-2010</t>
  </si>
  <si>
    <t>2008-2009</t>
  </si>
  <si>
    <t>2007-2008</t>
  </si>
  <si>
    <t>Lane Community College President's Compensation</t>
  </si>
  <si>
    <t>Change from Prior Year:  Salary + Annuity</t>
  </si>
  <si>
    <t>2011-2012</t>
  </si>
  <si>
    <t>Full Family Medical:  Monthly Employee Contrib.</t>
  </si>
  <si>
    <t>Annual Stipend $</t>
  </si>
  <si>
    <t xml:space="preserve">Total Stipend Value </t>
  </si>
  <si>
    <t>Insurance until Medicare</t>
  </si>
  <si>
    <t>2012-2013</t>
  </si>
  <si>
    <t>Vacation Leave Pay Out</t>
  </si>
  <si>
    <t>Discretionary Expenses : "$1500 per month for cell, computer, peripherals, online services" (regularly paid, taxable income)</t>
  </si>
  <si>
    <t>% Change from Previous Year</t>
  </si>
  <si>
    <t>6 Days / -2.28%</t>
  </si>
  <si>
    <t>Leave Days</t>
  </si>
  <si>
    <t>Vacation / Personal leave (accruable, payable, no cap)</t>
  </si>
  <si>
    <t>Accrued Sabbatical Leave</t>
  </si>
  <si>
    <t>?</t>
  </si>
  <si>
    <t>Since 2009/10:  $950 per month, plus credit card for fuel</t>
  </si>
  <si>
    <t>Salary Subtotal</t>
  </si>
  <si>
    <t>75?</t>
  </si>
  <si>
    <t>Employer Pays</t>
  </si>
  <si>
    <t xml:space="preserve">Annual Stipend %:  20% of Last Month's Salary </t>
  </si>
  <si>
    <r>
      <t xml:space="preserve">Life Insurance Benefit </t>
    </r>
    <r>
      <rPr>
        <b/>
        <i/>
        <sz val="14"/>
        <rFont val="Times New Roman"/>
        <family val="1"/>
      </rPr>
      <t>(Spilde portion)</t>
    </r>
  </si>
  <si>
    <t>Total Annual Leave Days</t>
  </si>
  <si>
    <t>Salary (nominal)</t>
  </si>
  <si>
    <t>(Reflects % Change from Previous Year)</t>
  </si>
  <si>
    <t>Deferred Adjustment</t>
  </si>
  <si>
    <t>2013-2014</t>
  </si>
  <si>
    <t>Normal Work Year</t>
  </si>
  <si>
    <t>Possible Leave Days as % of Normal Work Year (excludes Holidays)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</si>
</sst>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</numFmts>
  <fonts count="20" x14ac:knownFonts="1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b/>
      <sz val="1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sz val="14"/>
      <color rgb="FFFF0000"/>
      <name val="Times New Roman"/>
      <family val="1"/>
    </font>
    <font>
      <b/>
      <u/>
      <sz val="14"/>
      <name val="Times New Roman"/>
      <family val="1"/>
    </font>
    <font>
      <sz val="14"/>
      <color rgb="FFFF0000"/>
      <name val="Times New Roman"/>
      <family val="1"/>
    </font>
    <font>
      <u/>
      <sz val="14"/>
      <color rgb="FFFF0000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94">
    <xf numFmtId="3" fontId="0" fillId="0" borderId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6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2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7">
    <xf numFmtId="3" fontId="0" fillId="0" borderId="0" xfId="0"/>
    <xf numFmtId="3" fontId="3" fillId="0" borderId="0" xfId="0" applyFont="1" applyAlignment="1">
      <alignment horizontal="left"/>
    </xf>
    <xf numFmtId="3" fontId="11" fillId="2" borderId="5" xfId="0" applyFont="1" applyFill="1" applyBorder="1" applyAlignment="1">
      <alignment horizontal="center"/>
    </xf>
    <xf numFmtId="3" fontId="11" fillId="2" borderId="1" xfId="0" applyFont="1" applyFill="1" applyBorder="1" applyAlignment="1">
      <alignment horizontal="center" wrapText="1"/>
    </xf>
    <xf numFmtId="3" fontId="11" fillId="0" borderId="5" xfId="0" applyFont="1" applyFill="1" applyBorder="1" applyAlignment="1">
      <alignment horizontal="left"/>
    </xf>
    <xf numFmtId="165" fontId="12" fillId="0" borderId="1" xfId="0" applyNumberFormat="1" applyFont="1" applyBorder="1" applyAlignment="1">
      <alignment horizontal="center" vertical="center"/>
    </xf>
    <xf numFmtId="165" fontId="12" fillId="0" borderId="6" xfId="0" applyNumberFormat="1" applyFont="1" applyBorder="1" applyAlignment="1">
      <alignment horizontal="center" vertical="center"/>
    </xf>
    <xf numFmtId="3" fontId="12" fillId="0" borderId="1" xfId="0" applyFont="1" applyBorder="1" applyAlignment="1">
      <alignment horizontal="center" vertical="center"/>
    </xf>
    <xf numFmtId="10" fontId="13" fillId="0" borderId="1" xfId="1" applyNumberFormat="1" applyFont="1" applyBorder="1" applyAlignment="1">
      <alignment horizontal="center" vertical="center"/>
    </xf>
    <xf numFmtId="10" fontId="14" fillId="0" borderId="1" xfId="1" applyNumberFormat="1" applyFont="1" applyBorder="1" applyAlignment="1">
      <alignment horizontal="center" vertical="center"/>
    </xf>
    <xf numFmtId="3" fontId="11" fillId="0" borderId="5" xfId="0" applyFont="1" applyBorder="1" applyAlignment="1">
      <alignment horizontal="left"/>
    </xf>
    <xf numFmtId="3" fontId="14" fillId="0" borderId="1" xfId="0" applyFont="1" applyBorder="1" applyAlignment="1">
      <alignment horizontal="center" vertical="center"/>
    </xf>
    <xf numFmtId="9" fontId="14" fillId="0" borderId="1" xfId="1" applyFont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3" fontId="11" fillId="0" borderId="5" xfId="0" applyFont="1" applyFill="1" applyBorder="1" applyAlignment="1">
      <alignment horizontal="right" wrapText="1"/>
    </xf>
    <xf numFmtId="3" fontId="12" fillId="0" borderId="1" xfId="0" applyFont="1" applyFill="1" applyBorder="1" applyAlignment="1">
      <alignment horizontal="center" vertical="center"/>
    </xf>
    <xf numFmtId="10" fontId="11" fillId="0" borderId="1" xfId="1" applyNumberFormat="1" applyFont="1" applyFill="1" applyBorder="1" applyAlignment="1">
      <alignment horizontal="center" vertical="center"/>
    </xf>
    <xf numFmtId="3" fontId="11" fillId="0" borderId="5" xfId="0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center" vertical="center"/>
    </xf>
    <xf numFmtId="3" fontId="11" fillId="3" borderId="5" xfId="0" applyFont="1" applyFill="1" applyBorder="1" applyAlignment="1">
      <alignment horizontal="right"/>
    </xf>
    <xf numFmtId="3" fontId="11" fillId="3" borderId="7" xfId="0" applyFont="1" applyFill="1" applyBorder="1" applyAlignment="1">
      <alignment horizontal="right"/>
    </xf>
    <xf numFmtId="3" fontId="12" fillId="3" borderId="8" xfId="0" applyFont="1" applyFill="1" applyBorder="1" applyAlignment="1">
      <alignment horizontal="center" vertical="center"/>
    </xf>
    <xf numFmtId="164" fontId="11" fillId="3" borderId="8" xfId="1" applyNumberFormat="1" applyFont="1" applyFill="1" applyBorder="1" applyAlignment="1">
      <alignment horizontal="center" vertical="center"/>
    </xf>
    <xf numFmtId="3" fontId="16" fillId="2" borderId="2" xfId="0" applyFont="1" applyFill="1" applyBorder="1" applyAlignment="1">
      <alignment horizontal="left"/>
    </xf>
    <xf numFmtId="3" fontId="12" fillId="2" borderId="3" xfId="0" applyFont="1" applyFill="1" applyBorder="1" applyAlignment="1">
      <alignment horizontal="center"/>
    </xf>
    <xf numFmtId="3" fontId="17" fillId="2" borderId="4" xfId="0" applyFont="1" applyFill="1" applyBorder="1" applyAlignment="1">
      <alignment horizontal="center"/>
    </xf>
    <xf numFmtId="3" fontId="12" fillId="0" borderId="1" xfId="0" applyFont="1" applyFill="1" applyBorder="1" applyAlignment="1">
      <alignment horizontal="center" vertical="center" wrapText="1"/>
    </xf>
    <xf numFmtId="3" fontId="12" fillId="0" borderId="6" xfId="0" applyFont="1" applyFill="1" applyBorder="1" applyAlignment="1">
      <alignment horizontal="center" vertical="center" wrapText="1"/>
    </xf>
    <xf numFmtId="3" fontId="12" fillId="2" borderId="3" xfId="0" applyFont="1" applyFill="1" applyBorder="1" applyAlignment="1">
      <alignment horizontal="center" vertical="center"/>
    </xf>
    <xf numFmtId="3" fontId="17" fillId="2" borderId="4" xfId="0" applyFont="1" applyFill="1" applyBorder="1" applyAlignment="1">
      <alignment horizontal="center" vertical="center"/>
    </xf>
    <xf numFmtId="6" fontId="12" fillId="0" borderId="1" xfId="1" applyNumberFormat="1" applyFont="1" applyBorder="1" applyAlignment="1">
      <alignment horizontal="center" vertical="center"/>
    </xf>
    <xf numFmtId="6" fontId="12" fillId="0" borderId="6" xfId="1" applyNumberFormat="1" applyFont="1" applyBorder="1" applyAlignment="1">
      <alignment horizontal="center" vertical="center"/>
    </xf>
    <xf numFmtId="3" fontId="11" fillId="0" borderId="11" xfId="0" applyFont="1" applyBorder="1" applyAlignment="1">
      <alignment horizontal="left"/>
    </xf>
    <xf numFmtId="6" fontId="12" fillId="0" borderId="12" xfId="1" applyNumberFormat="1" applyFont="1" applyBorder="1" applyAlignment="1">
      <alignment horizontal="center" vertical="center"/>
    </xf>
    <xf numFmtId="6" fontId="12" fillId="0" borderId="13" xfId="1" applyNumberFormat="1" applyFont="1" applyBorder="1" applyAlignment="1">
      <alignment horizontal="center" vertical="center"/>
    </xf>
    <xf numFmtId="6" fontId="12" fillId="0" borderId="14" xfId="1" applyNumberFormat="1" applyFont="1" applyBorder="1" applyAlignment="1">
      <alignment horizontal="center" vertical="center"/>
    </xf>
    <xf numFmtId="3" fontId="11" fillId="0" borderId="7" xfId="0" applyFont="1" applyBorder="1" applyAlignment="1">
      <alignment horizontal="left"/>
    </xf>
    <xf numFmtId="3" fontId="12" fillId="0" borderId="8" xfId="0" applyFont="1" applyBorder="1" applyAlignment="1">
      <alignment horizontal="center" vertical="center"/>
    </xf>
    <xf numFmtId="3" fontId="11" fillId="0" borderId="10" xfId="0" applyFont="1" applyBorder="1" applyAlignment="1">
      <alignment horizontal="center" vertical="center"/>
    </xf>
    <xf numFmtId="3" fontId="12" fillId="0" borderId="9" xfId="0" applyFont="1" applyBorder="1" applyAlignment="1">
      <alignment horizontal="center" vertical="center"/>
    </xf>
    <xf numFmtId="9" fontId="12" fillId="0" borderId="1" xfId="1" applyFont="1" applyBorder="1" applyAlignment="1">
      <alignment horizontal="center" vertical="center"/>
    </xf>
    <xf numFmtId="9" fontId="12" fillId="0" borderId="6" xfId="1" applyFont="1" applyBorder="1" applyAlignment="1">
      <alignment horizontal="center" vertical="center"/>
    </xf>
    <xf numFmtId="9" fontId="12" fillId="0" borderId="8" xfId="1" applyFont="1" applyBorder="1" applyAlignment="1">
      <alignment horizontal="center" vertical="center"/>
    </xf>
    <xf numFmtId="9" fontId="12" fillId="0" borderId="9" xfId="1" applyFont="1" applyBorder="1" applyAlignment="1">
      <alignment horizontal="center" vertical="center"/>
    </xf>
    <xf numFmtId="3" fontId="17" fillId="2" borderId="3" xfId="0" applyFont="1" applyFill="1" applyBorder="1" applyAlignment="1">
      <alignment horizontal="center" vertical="center"/>
    </xf>
    <xf numFmtId="3" fontId="12" fillId="0" borderId="1" xfId="0" applyFont="1" applyBorder="1" applyAlignment="1">
      <alignment horizontal="center" vertical="center" wrapText="1"/>
    </xf>
    <xf numFmtId="3" fontId="12" fillId="0" borderId="6" xfId="0" applyFont="1" applyBorder="1" applyAlignment="1">
      <alignment horizontal="center" vertical="center" wrapText="1"/>
    </xf>
    <xf numFmtId="3" fontId="11" fillId="0" borderId="5" xfId="0" applyFont="1" applyBorder="1" applyAlignment="1">
      <alignment horizontal="left" wrapText="1"/>
    </xf>
    <xf numFmtId="9" fontId="12" fillId="0" borderId="1" xfId="1" applyFont="1" applyBorder="1" applyAlignment="1">
      <alignment horizontal="center" vertical="center" wrapText="1"/>
    </xf>
    <xf numFmtId="9" fontId="12" fillId="0" borderId="6" xfId="1" applyFont="1" applyBorder="1" applyAlignment="1">
      <alignment horizontal="center" vertical="center" wrapText="1"/>
    </xf>
    <xf numFmtId="9" fontId="12" fillId="0" borderId="8" xfId="1" applyFont="1" applyBorder="1" applyAlignment="1">
      <alignment horizontal="center" vertical="center" wrapText="1"/>
    </xf>
    <xf numFmtId="9" fontId="12" fillId="0" borderId="9" xfId="1" applyFont="1" applyBorder="1" applyAlignment="1">
      <alignment horizontal="center" vertical="center" wrapText="1"/>
    </xf>
    <xf numFmtId="3" fontId="18" fillId="2" borderId="3" xfId="0" applyFont="1" applyFill="1" applyBorder="1" applyAlignment="1">
      <alignment horizontal="center"/>
    </xf>
    <xf numFmtId="3" fontId="18" fillId="2" borderId="4" xfId="0" applyFont="1" applyFill="1" applyBorder="1" applyAlignment="1">
      <alignment horizontal="center"/>
    </xf>
    <xf numFmtId="3" fontId="12" fillId="0" borderId="6" xfId="0" applyFont="1" applyBorder="1" applyAlignment="1">
      <alignment horizontal="center" vertical="center"/>
    </xf>
    <xf numFmtId="3" fontId="14" fillId="0" borderId="8" xfId="0" applyFont="1" applyBorder="1" applyAlignment="1">
      <alignment horizontal="center" vertical="center"/>
    </xf>
    <xf numFmtId="3" fontId="14" fillId="0" borderId="9" xfId="0" applyFont="1" applyBorder="1" applyAlignment="1">
      <alignment horizontal="center" vertical="center"/>
    </xf>
    <xf numFmtId="3" fontId="13" fillId="0" borderId="7" xfId="0" applyFont="1" applyBorder="1" applyAlignment="1">
      <alignment horizontal="left"/>
    </xf>
    <xf numFmtId="165" fontId="8" fillId="3" borderId="1" xfId="0" applyNumberFormat="1" applyFont="1" applyFill="1" applyBorder="1" applyAlignment="1">
      <alignment horizontal="center" vertical="center"/>
    </xf>
    <xf numFmtId="3" fontId="11" fillId="2" borderId="15" xfId="0" applyFont="1" applyFill="1" applyBorder="1" applyAlignment="1">
      <alignment horizontal="center" wrapText="1"/>
    </xf>
    <xf numFmtId="165" fontId="12" fillId="0" borderId="15" xfId="0" applyNumberFormat="1" applyFont="1" applyBorder="1" applyAlignment="1">
      <alignment horizontal="center" vertical="center"/>
    </xf>
    <xf numFmtId="10" fontId="13" fillId="0" borderId="15" xfId="1" applyNumberFormat="1" applyFont="1" applyBorder="1" applyAlignment="1">
      <alignment horizontal="center" vertical="center"/>
    </xf>
    <xf numFmtId="3" fontId="14" fillId="0" borderId="15" xfId="0" applyFont="1" applyBorder="1" applyAlignment="1">
      <alignment horizontal="center" vertical="center"/>
    </xf>
    <xf numFmtId="164" fontId="14" fillId="0" borderId="15" xfId="1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10" fontId="15" fillId="0" borderId="15" xfId="1" applyNumberFormat="1" applyFont="1" applyFill="1" applyBorder="1" applyAlignment="1">
      <alignment horizontal="center" vertical="center"/>
    </xf>
    <xf numFmtId="165" fontId="12" fillId="0" borderId="15" xfId="0" applyNumberFormat="1" applyFont="1" applyFill="1" applyBorder="1" applyAlignment="1">
      <alignment horizontal="center" vertical="center"/>
    </xf>
    <xf numFmtId="165" fontId="8" fillId="3" borderId="15" xfId="0" applyNumberFormat="1" applyFont="1" applyFill="1" applyBorder="1" applyAlignment="1">
      <alignment horizontal="center" vertical="center"/>
    </xf>
    <xf numFmtId="164" fontId="11" fillId="3" borderId="10" xfId="1" applyNumberFormat="1" applyFont="1" applyFill="1" applyBorder="1" applyAlignment="1">
      <alignment horizontal="center" vertical="center"/>
    </xf>
    <xf numFmtId="3" fontId="11" fillId="2" borderId="1" xfId="0" quotePrefix="1" applyFont="1" applyFill="1" applyBorder="1" applyAlignment="1">
      <alignment horizontal="center" wrapText="1"/>
    </xf>
    <xf numFmtId="3" fontId="0" fillId="0" borderId="1" xfId="0" applyBorder="1"/>
    <xf numFmtId="3" fontId="0" fillId="0" borderId="1" xfId="0" applyBorder="1" applyAlignment="1">
      <alignment horizontal="center"/>
    </xf>
    <xf numFmtId="44" fontId="14" fillId="0" borderId="15" xfId="93" applyFont="1" applyBorder="1" applyAlignment="1">
      <alignment horizontal="center" vertical="center"/>
    </xf>
    <xf numFmtId="3" fontId="11" fillId="5" borderId="19" xfId="0" applyFont="1" applyFill="1" applyBorder="1" applyAlignment="1">
      <alignment horizontal="left"/>
    </xf>
    <xf numFmtId="3" fontId="11" fillId="5" borderId="17" xfId="0" applyFont="1" applyFill="1" applyBorder="1"/>
    <xf numFmtId="3" fontId="11" fillId="5" borderId="18" xfId="0" applyFont="1" applyFill="1" applyBorder="1"/>
    <xf numFmtId="3" fontId="11" fillId="0" borderId="2" xfId="0" applyFont="1" applyBorder="1" applyAlignment="1">
      <alignment horizontal="left"/>
    </xf>
    <xf numFmtId="3" fontId="12" fillId="0" borderId="3" xfId="0" applyFont="1" applyFill="1" applyBorder="1" applyAlignment="1">
      <alignment horizontal="center" vertical="center"/>
    </xf>
    <xf numFmtId="3" fontId="12" fillId="0" borderId="4" xfId="0" applyFont="1" applyFill="1" applyBorder="1" applyAlignment="1">
      <alignment horizontal="center" vertical="center"/>
    </xf>
    <xf numFmtId="9" fontId="5" fillId="0" borderId="8" xfId="1" applyFont="1" applyBorder="1" applyAlignment="1">
      <alignment horizontal="center"/>
    </xf>
    <xf numFmtId="9" fontId="5" fillId="0" borderId="9" xfId="1" applyFont="1" applyBorder="1" applyAlignment="1">
      <alignment horizontal="center"/>
    </xf>
    <xf numFmtId="3" fontId="11" fillId="2" borderId="3" xfId="0" applyFont="1" applyFill="1" applyBorder="1" applyAlignment="1">
      <alignment horizontal="center"/>
    </xf>
    <xf numFmtId="3" fontId="11" fillId="4" borderId="16" xfId="0" applyFont="1" applyFill="1" applyBorder="1" applyAlignment="1">
      <alignment horizontal="center" vertical="center"/>
    </xf>
    <xf numFmtId="3" fontId="11" fillId="4" borderId="17" xfId="0" applyFont="1" applyFill="1" applyBorder="1" applyAlignment="1">
      <alignment horizontal="center" vertical="center"/>
    </xf>
    <xf numFmtId="3" fontId="11" fillId="4" borderId="18" xfId="0" applyFont="1" applyFill="1" applyBorder="1" applyAlignment="1">
      <alignment horizontal="center" vertical="center"/>
    </xf>
  </cellXfs>
  <cellStyles count="94">
    <cellStyle name="Comma 2" xfId="2"/>
    <cellStyle name="Comma 2 2" xfId="3"/>
    <cellStyle name="Comma 2 2 2" xfId="4"/>
    <cellStyle name="Comma 2 2 2 2" xfId="5"/>
    <cellStyle name="Comma 2 2 3" xfId="6"/>
    <cellStyle name="Comma 2 3" xfId="7"/>
    <cellStyle name="Comma 2 3 2" xfId="8"/>
    <cellStyle name="Comma 2 4" xfId="9"/>
    <cellStyle name="Comma 3" xfId="10"/>
    <cellStyle name="Comma 4" xfId="11"/>
    <cellStyle name="Comma 5" xfId="12"/>
    <cellStyle name="Comma 6" xfId="13"/>
    <cellStyle name="Comma 6 2" xfId="14"/>
    <cellStyle name="Comma 6 2 2" xfId="15"/>
    <cellStyle name="Comma 6 3" xfId="16"/>
    <cellStyle name="Comma 7" xfId="17"/>
    <cellStyle name="Comma 7 2" xfId="18"/>
    <cellStyle name="Comma 8" xfId="19"/>
    <cellStyle name="Comma 9" xfId="20"/>
    <cellStyle name="Currency" xfId="93" builtinId="4"/>
    <cellStyle name="Currency 2" xfId="21"/>
    <cellStyle name="Currency 2 2" xfId="22"/>
    <cellStyle name="Currency 2 2 2" xfId="23"/>
    <cellStyle name="Currency 2 2 2 2" xfId="24"/>
    <cellStyle name="Currency 2 2 3" xfId="25"/>
    <cellStyle name="Currency 2 3" xfId="26"/>
    <cellStyle name="Currency 2 3 2" xfId="27"/>
    <cellStyle name="Currency 2 4" xfId="28"/>
    <cellStyle name="Currency 3" xfId="29"/>
    <cellStyle name="Currency 4" xfId="30"/>
    <cellStyle name="Currency 4 2" xfId="31"/>
    <cellStyle name="Currency 4 2 2" xfId="32"/>
    <cellStyle name="Currency 4 3" xfId="33"/>
    <cellStyle name="Currency 4 4" xfId="34"/>
    <cellStyle name="Currency 5" xfId="35"/>
    <cellStyle name="Currency 6" xfId="36"/>
    <cellStyle name="Currency 6 2" xfId="37"/>
    <cellStyle name="Currency 6 2 2" xfId="38"/>
    <cellStyle name="Currency 6 3" xfId="39"/>
    <cellStyle name="Currency 7" xfId="40"/>
    <cellStyle name="Normal" xfId="0" builtinId="0"/>
    <cellStyle name="Normal 10" xfId="41"/>
    <cellStyle name="Normal 11" xfId="42"/>
    <cellStyle name="Normal 12" xfId="43"/>
    <cellStyle name="Normal 13" xfId="44"/>
    <cellStyle name="Normal 2" xfId="45"/>
    <cellStyle name="Normal 2 2" xfId="46"/>
    <cellStyle name="Normal 2 2 2" xfId="47"/>
    <cellStyle name="Normal 2 2 2 2" xfId="48"/>
    <cellStyle name="Normal 2 2 3" xfId="49"/>
    <cellStyle name="Normal 2 3" xfId="50"/>
    <cellStyle name="Normal 2 3 2" xfId="51"/>
    <cellStyle name="Normal 2 4" xfId="52"/>
    <cellStyle name="Normal 3" xfId="53"/>
    <cellStyle name="Normal 4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6" xfId="61"/>
    <cellStyle name="Normal 7" xfId="62"/>
    <cellStyle name="Normal 7 2" xfId="63"/>
    <cellStyle name="Normal 7 2 2" xfId="64"/>
    <cellStyle name="Normal 7 3" xfId="65"/>
    <cellStyle name="Normal 8" xfId="66"/>
    <cellStyle name="Normal 8 2" xfId="67"/>
    <cellStyle name="Normal 9" xfId="68"/>
    <cellStyle name="Percent" xfId="1" builtinId="5"/>
    <cellStyle name="Percent 10" xfId="69"/>
    <cellStyle name="Percent 2" xfId="70"/>
    <cellStyle name="Percent 2 2" xfId="71"/>
    <cellStyle name="Percent 2 2 2" xfId="72"/>
    <cellStyle name="Percent 2 2 2 2" xfId="73"/>
    <cellStyle name="Percent 2 2 3" xfId="74"/>
    <cellStyle name="Percent 2 3" xfId="75"/>
    <cellStyle name="Percent 2 3 2" xfId="76"/>
    <cellStyle name="Percent 2 4" xfId="77"/>
    <cellStyle name="Percent 3" xfId="78"/>
    <cellStyle name="Percent 4" xfId="79"/>
    <cellStyle name="Percent 5" xfId="80"/>
    <cellStyle name="Percent 5 2" xfId="81"/>
    <cellStyle name="Percent 5 2 2" xfId="82"/>
    <cellStyle name="Percent 5 3" xfId="83"/>
    <cellStyle name="Percent 5 4" xfId="84"/>
    <cellStyle name="Percent 6" xfId="85"/>
    <cellStyle name="Percent 7" xfId="86"/>
    <cellStyle name="Percent 7 2" xfId="87"/>
    <cellStyle name="Percent 7 2 2" xfId="88"/>
    <cellStyle name="Percent 7 3" xfId="89"/>
    <cellStyle name="Percent 8" xfId="90"/>
    <cellStyle name="Percent 8 2" xfId="91"/>
    <cellStyle name="Percent 9" xfId="92"/>
  </cellStyles>
  <dxfs count="0"/>
  <tableStyles count="0" defaultTableStyle="TableStyleMedium9" defaultPivotStyle="PivotStyleLight16"/>
  <colors>
    <mruColors>
      <color rgb="FFADB46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42"/>
  <sheetViews>
    <sheetView tabSelected="1" topLeftCell="B1" workbookViewId="0">
      <selection activeCell="J13" sqref="J13"/>
    </sheetView>
  </sheetViews>
  <sheetFormatPr baseColWidth="10" defaultColWidth="8.83203125" defaultRowHeight="12" x14ac:dyDescent="0"/>
  <cols>
    <col min="1" max="1" width="69.33203125" style="1" customWidth="1"/>
    <col min="2" max="2" width="18.83203125" customWidth="1"/>
    <col min="3" max="3" width="20.5" customWidth="1"/>
    <col min="4" max="4" width="22.83203125" customWidth="1"/>
    <col min="5" max="6" width="22.5" customWidth="1"/>
    <col min="7" max="7" width="20.5" customWidth="1"/>
    <col min="8" max="8" width="19" customWidth="1"/>
  </cols>
  <sheetData>
    <row r="1" spans="1:8" ht="42.75" customHeight="1">
      <c r="A1" s="84" t="s">
        <v>27</v>
      </c>
      <c r="B1" s="85"/>
      <c r="C1" s="85"/>
      <c r="D1" s="85"/>
      <c r="E1" s="85"/>
      <c r="F1" s="85"/>
      <c r="G1" s="85"/>
      <c r="H1" s="86"/>
    </row>
    <row r="2" spans="1:8" ht="21" customHeight="1">
      <c r="A2" s="2"/>
      <c r="B2" s="3" t="s">
        <v>26</v>
      </c>
      <c r="C2" s="3" t="s">
        <v>25</v>
      </c>
      <c r="D2" s="3" t="s">
        <v>24</v>
      </c>
      <c r="E2" s="3" t="s">
        <v>23</v>
      </c>
      <c r="F2" s="3" t="s">
        <v>29</v>
      </c>
      <c r="G2" s="61" t="s">
        <v>34</v>
      </c>
      <c r="H2" s="71" t="s">
        <v>53</v>
      </c>
    </row>
    <row r="3" spans="1:8" ht="17.25" customHeight="1">
      <c r="A3" s="4" t="s">
        <v>50</v>
      </c>
      <c r="B3" s="5">
        <f>C3/1.09</f>
        <v>173869.72477064218</v>
      </c>
      <c r="C3" s="5">
        <v>189518</v>
      </c>
      <c r="D3" s="5">
        <v>197099</v>
      </c>
      <c r="E3" s="5">
        <v>197099</v>
      </c>
      <c r="F3" s="5">
        <v>197099</v>
      </c>
      <c r="G3" s="62">
        <v>203997.46</v>
      </c>
      <c r="H3" s="62">
        <f>G3</f>
        <v>203997.46</v>
      </c>
    </row>
    <row r="4" spans="1:8" ht="16">
      <c r="A4" s="4" t="s">
        <v>51</v>
      </c>
      <c r="B4" s="7"/>
      <c r="C4" s="8">
        <f>C3/B3-1</f>
        <v>9.000000000000008E-2</v>
      </c>
      <c r="D4" s="8">
        <f>D3/C3-1</f>
        <v>4.0001477432222821E-2</v>
      </c>
      <c r="E4" s="9">
        <f>E3/D3-1</f>
        <v>0</v>
      </c>
      <c r="F4" s="9">
        <f>F3/E3-1</f>
        <v>0</v>
      </c>
      <c r="G4" s="63">
        <f>G3/F3-1</f>
        <v>3.4999974632037745E-2</v>
      </c>
      <c r="H4" s="73" t="s">
        <v>42</v>
      </c>
    </row>
    <row r="5" spans="1:8" ht="16">
      <c r="A5" s="10" t="s">
        <v>22</v>
      </c>
      <c r="B5" s="7"/>
      <c r="C5" s="7">
        <v>0</v>
      </c>
      <c r="D5" s="11" t="s">
        <v>38</v>
      </c>
      <c r="E5" s="11">
        <v>0</v>
      </c>
      <c r="F5" s="11">
        <v>0</v>
      </c>
      <c r="G5" s="64">
        <v>0</v>
      </c>
      <c r="H5" s="72"/>
    </row>
    <row r="6" spans="1:8" ht="16">
      <c r="A6" s="10" t="s">
        <v>52</v>
      </c>
      <c r="B6" s="7"/>
      <c r="C6" s="7"/>
      <c r="D6" s="11"/>
      <c r="E6" s="11"/>
      <c r="F6" s="11"/>
      <c r="G6" s="74">
        <f>-((11/12)*G4*G3)</f>
        <v>-6544.9137645834562</v>
      </c>
      <c r="H6" s="72"/>
    </row>
    <row r="7" spans="1:8" ht="16">
      <c r="A7" s="10" t="s">
        <v>21</v>
      </c>
      <c r="B7" s="5">
        <f>B3-(0%*B3)</f>
        <v>173869.72477064218</v>
      </c>
      <c r="C7" s="5">
        <f>C3-(0%*C3)</f>
        <v>189518</v>
      </c>
      <c r="D7" s="5">
        <f>D3-(2.28%*D3)</f>
        <v>192605.1428</v>
      </c>
      <c r="E7" s="5">
        <f>E3</f>
        <v>197099</v>
      </c>
      <c r="F7" s="5">
        <f>F3</f>
        <v>197099</v>
      </c>
      <c r="G7" s="62">
        <f>G3+G6</f>
        <v>197452.54623541655</v>
      </c>
      <c r="H7" s="73" t="s">
        <v>42</v>
      </c>
    </row>
    <row r="8" spans="1:8" ht="16">
      <c r="A8" s="10" t="s">
        <v>20</v>
      </c>
      <c r="B8" s="5">
        <v>25000</v>
      </c>
      <c r="C8" s="5">
        <v>25000</v>
      </c>
      <c r="D8" s="5">
        <v>25000</v>
      </c>
      <c r="E8" s="5">
        <v>25000</v>
      </c>
      <c r="F8" s="5">
        <v>25000</v>
      </c>
      <c r="G8" s="62">
        <f>F8</f>
        <v>25000</v>
      </c>
      <c r="H8" s="73" t="s">
        <v>42</v>
      </c>
    </row>
    <row r="9" spans="1:8" ht="16">
      <c r="A9" s="10" t="s">
        <v>19</v>
      </c>
      <c r="B9" s="12">
        <v>0.06</v>
      </c>
      <c r="C9" s="12">
        <v>0.06</v>
      </c>
      <c r="D9" s="12">
        <v>0.06</v>
      </c>
      <c r="E9" s="13">
        <v>7.5999999999999998E-2</v>
      </c>
      <c r="F9" s="14">
        <v>7.5999999999999998E-2</v>
      </c>
      <c r="G9" s="65">
        <v>7.5999999999999998E-2</v>
      </c>
      <c r="H9" s="73" t="s">
        <v>42</v>
      </c>
    </row>
    <row r="10" spans="1:8" ht="16">
      <c r="A10" s="10" t="s">
        <v>18</v>
      </c>
      <c r="B10" s="5">
        <f t="shared" ref="B10:G10" si="0">B9*B7</f>
        <v>10432.183486238529</v>
      </c>
      <c r="C10" s="5">
        <f t="shared" si="0"/>
        <v>11371.08</v>
      </c>
      <c r="D10" s="5">
        <f t="shared" si="0"/>
        <v>11556.308568</v>
      </c>
      <c r="E10" s="5">
        <f t="shared" si="0"/>
        <v>14979.523999999999</v>
      </c>
      <c r="F10" s="5">
        <f t="shared" si="0"/>
        <v>14979.523999999999</v>
      </c>
      <c r="G10" s="62">
        <f t="shared" si="0"/>
        <v>15006.393513891657</v>
      </c>
      <c r="H10" s="73" t="s">
        <v>42</v>
      </c>
    </row>
    <row r="11" spans="1:8" ht="16">
      <c r="A11" s="10" t="s">
        <v>35</v>
      </c>
      <c r="B11" s="7"/>
      <c r="C11" s="5"/>
      <c r="D11" s="5"/>
      <c r="E11" s="5"/>
      <c r="F11" s="15">
        <f>(1/12)*F3</f>
        <v>16424.916666666664</v>
      </c>
      <c r="G11" s="66">
        <f>(1/12)*G3</f>
        <v>16999.78833333333</v>
      </c>
      <c r="H11" s="73" t="s">
        <v>42</v>
      </c>
    </row>
    <row r="12" spans="1:8" ht="19.5" hidden="1" customHeight="1" thickBot="1">
      <c r="A12" s="16" t="s">
        <v>28</v>
      </c>
      <c r="B12" s="17"/>
      <c r="C12" s="17"/>
      <c r="D12" s="18">
        <f>(D7+D10)/(C7+C10)-1</f>
        <v>1.6289443746768217E-2</v>
      </c>
      <c r="E12" s="18">
        <f>(E7+E10)/(D7+D10)-1</f>
        <v>3.8778489175850916E-2</v>
      </c>
      <c r="F12" s="18">
        <f>(F7+F10)/(E7+E10)-1</f>
        <v>0</v>
      </c>
      <c r="G12" s="67"/>
      <c r="H12" s="73" t="s">
        <v>42</v>
      </c>
    </row>
    <row r="13" spans="1:8" ht="49.5" customHeight="1">
      <c r="A13" s="19" t="s">
        <v>36</v>
      </c>
      <c r="B13" s="20">
        <v>18000</v>
      </c>
      <c r="C13" s="20">
        <v>18000</v>
      </c>
      <c r="D13" s="20">
        <v>18000</v>
      </c>
      <c r="E13" s="20">
        <v>18000</v>
      </c>
      <c r="F13" s="20">
        <v>18000</v>
      </c>
      <c r="G13" s="68">
        <v>18000</v>
      </c>
      <c r="H13" s="73" t="s">
        <v>42</v>
      </c>
    </row>
    <row r="14" spans="1:8" ht="21">
      <c r="A14" s="21" t="s">
        <v>44</v>
      </c>
      <c r="B14" s="60">
        <f t="shared" ref="B14:C14" si="1">B7+B8+B10+B11+B12+B13</f>
        <v>227301.90825688071</v>
      </c>
      <c r="C14" s="60">
        <f t="shared" si="1"/>
        <v>243889.08</v>
      </c>
      <c r="D14" s="60">
        <f>D7+D8+D10+D11+D12+D13</f>
        <v>247161.46765744375</v>
      </c>
      <c r="E14" s="60">
        <f t="shared" ref="E14:G14" si="2">E7+E8+E10+E11+E12+E13</f>
        <v>255078.56277848917</v>
      </c>
      <c r="F14" s="60">
        <f t="shared" si="2"/>
        <v>271503.44066666666</v>
      </c>
      <c r="G14" s="69">
        <f t="shared" si="2"/>
        <v>272458.72808264155</v>
      </c>
      <c r="H14" s="73" t="s">
        <v>42</v>
      </c>
    </row>
    <row r="15" spans="1:8" ht="17" thickBot="1">
      <c r="A15" s="22" t="s">
        <v>37</v>
      </c>
      <c r="B15" s="23"/>
      <c r="C15" s="24">
        <f>C14/B14-1</f>
        <v>7.2974186052030987E-2</v>
      </c>
      <c r="D15" s="24">
        <f>D14/C14-1</f>
        <v>1.3417524300160411E-2</v>
      </c>
      <c r="E15" s="24">
        <f t="shared" ref="E15:G15" si="3">E14/D14-1</f>
        <v>3.2032076828489409E-2</v>
      </c>
      <c r="F15" s="24">
        <f t="shared" si="3"/>
        <v>6.4391447518233447E-2</v>
      </c>
      <c r="G15" s="70">
        <f t="shared" si="3"/>
        <v>3.5185094289384988E-3</v>
      </c>
      <c r="H15" s="73" t="s">
        <v>42</v>
      </c>
    </row>
    <row r="16" spans="1:8" ht="16">
      <c r="A16" s="25" t="s">
        <v>13</v>
      </c>
      <c r="B16" s="26"/>
      <c r="C16" s="26"/>
      <c r="D16" s="26"/>
      <c r="E16" s="26"/>
      <c r="F16" s="26"/>
      <c r="G16" s="27"/>
    </row>
    <row r="17" spans="1:7" ht="49" thickBot="1">
      <c r="A17" s="19" t="s">
        <v>43</v>
      </c>
      <c r="B17" s="28" t="s">
        <v>12</v>
      </c>
      <c r="C17" s="28" t="s">
        <v>12</v>
      </c>
      <c r="D17" s="28">
        <v>11400</v>
      </c>
      <c r="E17" s="28">
        <v>11400</v>
      </c>
      <c r="F17" s="28">
        <v>11400</v>
      </c>
      <c r="G17" s="29">
        <v>11400</v>
      </c>
    </row>
    <row r="18" spans="1:7" ht="16">
      <c r="A18" s="25" t="s">
        <v>10</v>
      </c>
      <c r="B18" s="30"/>
      <c r="C18" s="30"/>
      <c r="D18" s="30"/>
      <c r="E18" s="30"/>
      <c r="F18" s="30"/>
      <c r="G18" s="31"/>
    </row>
    <row r="19" spans="1:7" ht="16">
      <c r="A19" s="10" t="s">
        <v>30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3">
        <v>0</v>
      </c>
    </row>
    <row r="20" spans="1:7" ht="16">
      <c r="A20" s="34" t="s">
        <v>46</v>
      </c>
      <c r="B20" s="35"/>
      <c r="C20" s="35"/>
      <c r="D20" s="35"/>
      <c r="E20" s="35"/>
      <c r="F20" s="36"/>
      <c r="G20" s="37"/>
    </row>
    <row r="21" spans="1:7" ht="17" thickBot="1">
      <c r="A21" s="38" t="s">
        <v>48</v>
      </c>
      <c r="B21" s="39">
        <v>250000</v>
      </c>
      <c r="C21" s="39">
        <v>250000</v>
      </c>
      <c r="D21" s="39">
        <v>250000</v>
      </c>
      <c r="E21" s="39">
        <v>250000</v>
      </c>
      <c r="F21" s="40">
        <v>500000</v>
      </c>
      <c r="G21" s="41">
        <v>500000</v>
      </c>
    </row>
    <row r="22" spans="1:7" ht="16">
      <c r="A22" s="25" t="s">
        <v>16</v>
      </c>
      <c r="B22" s="30"/>
      <c r="C22" s="30"/>
      <c r="D22" s="30"/>
      <c r="E22" s="30"/>
      <c r="F22" s="30"/>
      <c r="G22" s="31"/>
    </row>
    <row r="23" spans="1:7" ht="16">
      <c r="A23" s="10" t="s">
        <v>15</v>
      </c>
      <c r="B23" s="42">
        <v>1</v>
      </c>
      <c r="C23" s="42">
        <v>1</v>
      </c>
      <c r="D23" s="42">
        <v>1</v>
      </c>
      <c r="E23" s="42">
        <v>1</v>
      </c>
      <c r="F23" s="42">
        <v>1</v>
      </c>
      <c r="G23" s="43">
        <v>1</v>
      </c>
    </row>
    <row r="24" spans="1:7" ht="17" thickBot="1">
      <c r="A24" s="38" t="s">
        <v>14</v>
      </c>
      <c r="B24" s="44">
        <v>1</v>
      </c>
      <c r="C24" s="44">
        <v>1</v>
      </c>
      <c r="D24" s="44">
        <v>1</v>
      </c>
      <c r="E24" s="44">
        <v>1</v>
      </c>
      <c r="F24" s="44">
        <v>1</v>
      </c>
      <c r="G24" s="45">
        <v>1</v>
      </c>
    </row>
    <row r="25" spans="1:7" ht="16">
      <c r="A25" s="25" t="s">
        <v>11</v>
      </c>
      <c r="B25" s="30"/>
      <c r="C25" s="30"/>
      <c r="D25" s="30"/>
      <c r="E25" s="30"/>
      <c r="F25" s="46"/>
      <c r="G25" s="31"/>
    </row>
    <row r="26" spans="1:7" ht="29.25" customHeight="1">
      <c r="A26" s="10" t="s">
        <v>17</v>
      </c>
      <c r="B26" s="5">
        <f t="shared" ref="B26:G26" si="4">6%*B7</f>
        <v>10432.183486238529</v>
      </c>
      <c r="C26" s="5">
        <f t="shared" si="4"/>
        <v>11371.08</v>
      </c>
      <c r="D26" s="5">
        <f t="shared" si="4"/>
        <v>11556.308568</v>
      </c>
      <c r="E26" s="5">
        <f t="shared" si="4"/>
        <v>11825.939999999999</v>
      </c>
      <c r="F26" s="5">
        <f t="shared" si="4"/>
        <v>11825.939999999999</v>
      </c>
      <c r="G26" s="6">
        <f t="shared" si="4"/>
        <v>11847.152774124992</v>
      </c>
    </row>
    <row r="27" spans="1:7" ht="57.75" customHeight="1">
      <c r="A27" s="10" t="s">
        <v>33</v>
      </c>
      <c r="B27" s="47" t="s">
        <v>9</v>
      </c>
      <c r="C27" s="47" t="s">
        <v>9</v>
      </c>
      <c r="D27" s="47" t="s">
        <v>9</v>
      </c>
      <c r="E27" s="47" t="s">
        <v>9</v>
      </c>
      <c r="F27" s="47" t="s">
        <v>9</v>
      </c>
      <c r="G27" s="48" t="s">
        <v>9</v>
      </c>
    </row>
    <row r="28" spans="1:7" ht="35.25" customHeight="1">
      <c r="A28" s="49" t="s">
        <v>47</v>
      </c>
      <c r="B28" s="50">
        <f t="shared" ref="B28:E28" si="5">1.25%*192/12</f>
        <v>0.20000000000000004</v>
      </c>
      <c r="C28" s="50">
        <f t="shared" si="5"/>
        <v>0.20000000000000004</v>
      </c>
      <c r="D28" s="50">
        <f t="shared" si="5"/>
        <v>0.20000000000000004</v>
      </c>
      <c r="E28" s="50">
        <f t="shared" si="5"/>
        <v>0.20000000000000004</v>
      </c>
      <c r="F28" s="50">
        <f>1.25%*192/12</f>
        <v>0.20000000000000004</v>
      </c>
      <c r="G28" s="51">
        <f>1.25%*192/12</f>
        <v>0.20000000000000004</v>
      </c>
    </row>
    <row r="29" spans="1:7" ht="38.25" customHeight="1">
      <c r="A29" s="10" t="s">
        <v>31</v>
      </c>
      <c r="B29" s="5">
        <f t="shared" ref="B29:G29" si="6">B28*B3</f>
        <v>34773.944954128441</v>
      </c>
      <c r="C29" s="5">
        <f t="shared" si="6"/>
        <v>37903.600000000006</v>
      </c>
      <c r="D29" s="5">
        <f t="shared" si="6"/>
        <v>39419.80000000001</v>
      </c>
      <c r="E29" s="5">
        <f t="shared" si="6"/>
        <v>39419.80000000001</v>
      </c>
      <c r="F29" s="5">
        <f t="shared" si="6"/>
        <v>39419.80000000001</v>
      </c>
      <c r="G29" s="6">
        <f t="shared" si="6"/>
        <v>40799.492000000006</v>
      </c>
    </row>
    <row r="30" spans="1:7" ht="16">
      <c r="A30" s="10" t="s">
        <v>8</v>
      </c>
      <c r="B30" s="47" t="s">
        <v>7</v>
      </c>
      <c r="C30" s="47" t="s">
        <v>7</v>
      </c>
      <c r="D30" s="47" t="s">
        <v>7</v>
      </c>
      <c r="E30" s="47" t="s">
        <v>7</v>
      </c>
      <c r="F30" s="47" t="s">
        <v>7</v>
      </c>
      <c r="G30" s="48" t="s">
        <v>7</v>
      </c>
    </row>
    <row r="31" spans="1:7" ht="16">
      <c r="A31" s="10" t="s">
        <v>32</v>
      </c>
      <c r="B31" s="5">
        <f t="shared" ref="B31:G31" si="7">7*B29</f>
        <v>243417.61467889909</v>
      </c>
      <c r="C31" s="5">
        <f t="shared" si="7"/>
        <v>265325.20000000007</v>
      </c>
      <c r="D31" s="5">
        <f t="shared" si="7"/>
        <v>275938.60000000009</v>
      </c>
      <c r="E31" s="5">
        <f t="shared" si="7"/>
        <v>275938.60000000009</v>
      </c>
      <c r="F31" s="5">
        <f t="shared" si="7"/>
        <v>275938.60000000009</v>
      </c>
      <c r="G31" s="6">
        <f t="shared" si="7"/>
        <v>285596.44400000002</v>
      </c>
    </row>
    <row r="32" spans="1:7" ht="17" thickBot="1">
      <c r="A32" s="38" t="s">
        <v>6</v>
      </c>
      <c r="B32" s="52" t="s">
        <v>5</v>
      </c>
      <c r="C32" s="52" t="s">
        <v>5</v>
      </c>
      <c r="D32" s="52" t="s">
        <v>5</v>
      </c>
      <c r="E32" s="52" t="s">
        <v>5</v>
      </c>
      <c r="F32" s="52" t="s">
        <v>5</v>
      </c>
      <c r="G32" s="53" t="s">
        <v>5</v>
      </c>
    </row>
    <row r="33" spans="1:7" ht="16">
      <c r="A33" s="25" t="s">
        <v>39</v>
      </c>
      <c r="B33" s="54"/>
      <c r="C33" s="83" t="s">
        <v>4</v>
      </c>
      <c r="D33" s="83"/>
      <c r="E33" s="83"/>
      <c r="F33" s="54"/>
      <c r="G33" s="55"/>
    </row>
    <row r="34" spans="1:7" ht="16">
      <c r="A34" s="49" t="s">
        <v>40</v>
      </c>
      <c r="B34" s="7">
        <v>27</v>
      </c>
      <c r="C34" s="7">
        <v>27</v>
      </c>
      <c r="D34" s="7">
        <v>27</v>
      </c>
      <c r="E34" s="7">
        <v>27</v>
      </c>
      <c r="F34" s="7">
        <v>27</v>
      </c>
      <c r="G34" s="56">
        <v>27</v>
      </c>
    </row>
    <row r="35" spans="1:7" ht="16">
      <c r="A35" s="10" t="s">
        <v>3</v>
      </c>
      <c r="B35" s="7">
        <v>18</v>
      </c>
      <c r="C35" s="7">
        <v>18</v>
      </c>
      <c r="D35" s="7">
        <v>18</v>
      </c>
      <c r="E35" s="7">
        <v>18</v>
      </c>
      <c r="F35" s="7">
        <v>18</v>
      </c>
      <c r="G35" s="56">
        <v>18</v>
      </c>
    </row>
    <row r="36" spans="1:7" ht="16">
      <c r="A36" s="10" t="s">
        <v>2</v>
      </c>
      <c r="B36" s="7">
        <v>10</v>
      </c>
      <c r="C36" s="7">
        <v>10</v>
      </c>
      <c r="D36" s="7">
        <v>10</v>
      </c>
      <c r="E36" s="7">
        <v>10</v>
      </c>
      <c r="F36" s="7">
        <v>10</v>
      </c>
      <c r="G36" s="56">
        <v>10</v>
      </c>
    </row>
    <row r="37" spans="1:7" ht="16">
      <c r="A37" s="10" t="s">
        <v>1</v>
      </c>
      <c r="B37" s="7">
        <v>12</v>
      </c>
      <c r="C37" s="7">
        <v>12</v>
      </c>
      <c r="D37" s="7">
        <v>12</v>
      </c>
      <c r="E37" s="7">
        <v>12</v>
      </c>
      <c r="F37" s="7">
        <v>12</v>
      </c>
      <c r="G37" s="56">
        <v>12</v>
      </c>
    </row>
    <row r="38" spans="1:7" ht="16">
      <c r="A38" s="10" t="s">
        <v>0</v>
      </c>
      <c r="B38" s="7">
        <v>30</v>
      </c>
      <c r="C38" s="7">
        <v>0</v>
      </c>
      <c r="D38" s="7">
        <v>30</v>
      </c>
      <c r="E38" s="7">
        <v>0</v>
      </c>
      <c r="F38" s="7">
        <v>30</v>
      </c>
      <c r="G38" s="56">
        <v>0</v>
      </c>
    </row>
    <row r="39" spans="1:7" ht="17" thickBot="1">
      <c r="A39" s="59" t="s">
        <v>41</v>
      </c>
      <c r="B39" s="57">
        <v>15</v>
      </c>
      <c r="C39" s="57">
        <v>15</v>
      </c>
      <c r="D39" s="57">
        <v>45</v>
      </c>
      <c r="E39" s="57">
        <v>45</v>
      </c>
      <c r="F39" s="57" t="s">
        <v>45</v>
      </c>
      <c r="G39" s="58" t="s">
        <v>42</v>
      </c>
    </row>
    <row r="40" spans="1:7" ht="17" thickBot="1">
      <c r="A40" s="75" t="s">
        <v>49</v>
      </c>
      <c r="B40" s="76">
        <f>SUM(B34:B38)</f>
        <v>97</v>
      </c>
      <c r="C40" s="76">
        <f t="shared" ref="C40:G40" si="8">SUM(C34:C38)</f>
        <v>67</v>
      </c>
      <c r="D40" s="76">
        <f t="shared" si="8"/>
        <v>97</v>
      </c>
      <c r="E40" s="76">
        <f t="shared" si="8"/>
        <v>67</v>
      </c>
      <c r="F40" s="76">
        <f t="shared" si="8"/>
        <v>97</v>
      </c>
      <c r="G40" s="77">
        <f t="shared" si="8"/>
        <v>67</v>
      </c>
    </row>
    <row r="41" spans="1:7" ht="23.25" customHeight="1">
      <c r="A41" s="78" t="s">
        <v>54</v>
      </c>
      <c r="B41" s="79">
        <v>260</v>
      </c>
      <c r="C41" s="79">
        <v>260</v>
      </c>
      <c r="D41" s="79">
        <v>260</v>
      </c>
      <c r="E41" s="79">
        <v>260</v>
      </c>
      <c r="F41" s="79">
        <v>260</v>
      </c>
      <c r="G41" s="80">
        <v>260</v>
      </c>
    </row>
    <row r="42" spans="1:7" ht="17" thickBot="1">
      <c r="A42" s="38" t="s">
        <v>55</v>
      </c>
      <c r="B42" s="81">
        <f>B40/B41</f>
        <v>0.37307692307692308</v>
      </c>
      <c r="C42" s="81">
        <f t="shared" ref="C42:G42" si="9">C40/C41</f>
        <v>0.25769230769230766</v>
      </c>
      <c r="D42" s="81">
        <f t="shared" si="9"/>
        <v>0.37307692307692308</v>
      </c>
      <c r="E42" s="81">
        <f t="shared" si="9"/>
        <v>0.25769230769230766</v>
      </c>
      <c r="F42" s="81">
        <f t="shared" si="9"/>
        <v>0.37307692307692308</v>
      </c>
      <c r="G42" s="82">
        <f t="shared" si="9"/>
        <v>0.25769230769230766</v>
      </c>
    </row>
  </sheetData>
  <mergeCells count="2">
    <mergeCell ref="C33:E33"/>
    <mergeCell ref="A1:H1"/>
  </mergeCells>
  <phoneticPr fontId="19" type="noConversion"/>
  <pageMargins left="0.7" right="0.7" top="0.75" bottom="0.75" header="0.3" footer="0.3"/>
  <pageSetup scale="78" fitToWidth="4" orientation="portrait" verticalDpi="0"/>
  <legacyDrawing r:id="rId1"/>
  <extLst>
    <ext xmlns:mx="http://schemas.microsoft.com/office/mac/excel/2008/main" uri="{64002731-A6B0-56B0-2670-7721B7C09600}">
      <mx:PLV Mode="0" OnePage="0" WScale="3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 (2)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saltj</dc:creator>
  <cp:lastModifiedBy>Mactech mactech</cp:lastModifiedBy>
  <cp:lastPrinted>2013-04-24T18:41:39Z</cp:lastPrinted>
  <dcterms:created xsi:type="dcterms:W3CDTF">2011-04-26T00:06:13Z</dcterms:created>
  <dcterms:modified xsi:type="dcterms:W3CDTF">2013-04-24T18:50:45Z</dcterms:modified>
</cp:coreProperties>
</file>